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/>
  <mc:AlternateContent xmlns:mc="http://schemas.openxmlformats.org/markup-compatibility/2006">
    <mc:Choice Requires="x15">
      <x15ac:absPath xmlns:x15ac="http://schemas.microsoft.com/office/spreadsheetml/2010/11/ac" url="/Users/gabriele/Downloads/"/>
    </mc:Choice>
  </mc:AlternateContent>
  <xr:revisionPtr revIDLastSave="0" documentId="13_ncr:1_{40D9D4D7-4FE0-2F4D-A1C0-C016F113A353}" xr6:coauthVersionLast="45" xr6:coauthVersionMax="45" xr10:uidLastSave="{00000000-0000-0000-0000-000000000000}"/>
  <bookViews>
    <workbookView xWindow="0" yWindow="460" windowWidth="28800" windowHeight="17540" tabRatio="500" xr2:uid="{00000000-000D-0000-FFFF-FFFF00000000}"/>
  </bookViews>
  <sheets>
    <sheet name="PROPULSIONE" sheetId="1" r:id="rId1"/>
    <sheet name="IMP. ELETTRICO" sheetId="2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2" i="2" l="1"/>
  <c r="F22" i="2"/>
  <c r="C19" i="2"/>
  <c r="C6" i="2"/>
  <c r="C3" i="2"/>
  <c r="C15" i="2" l="1"/>
  <c r="C22" i="2" s="1"/>
  <c r="C20" i="2" s="1"/>
  <c r="C49" i="1" l="1"/>
  <c r="F44" i="1"/>
  <c r="E44" i="1"/>
  <c r="B31" i="1"/>
  <c r="B36" i="1"/>
  <c r="B39" i="1"/>
  <c r="B28" i="1"/>
  <c r="C20" i="1"/>
  <c r="F4" i="1"/>
</calcChain>
</file>

<file path=xl/sharedStrings.xml><?xml version="1.0" encoding="utf-8"?>
<sst xmlns="http://schemas.openxmlformats.org/spreadsheetml/2006/main" count="103" uniqueCount="79">
  <si>
    <t>Tempo (h)</t>
  </si>
  <si>
    <t>Consumo specifico</t>
  </si>
  <si>
    <t>Densità carb.</t>
  </si>
  <si>
    <t>Coeff. Utilizzo</t>
  </si>
  <si>
    <t>Potenza MAX</t>
  </si>
  <si>
    <t>CONSUMO DI CARBURANTE PER UN TEMPO DETERMINATO</t>
  </si>
  <si>
    <t>2T benzina</t>
  </si>
  <si>
    <t>2T benzina evoluto</t>
  </si>
  <si>
    <t>4T benzina</t>
  </si>
  <si>
    <t>Diesel</t>
  </si>
  <si>
    <t>Diesel sovralimentato</t>
  </si>
  <si>
    <t>MOTORE</t>
  </si>
  <si>
    <t>Densità carburante</t>
  </si>
  <si>
    <t>Consumo specifico g/CV/h</t>
  </si>
  <si>
    <t>400-500</t>
  </si>
  <si>
    <t>300-400</t>
  </si>
  <si>
    <t>220-270</t>
  </si>
  <si>
    <t>170-200</t>
  </si>
  <si>
    <t>155-180</t>
  </si>
  <si>
    <t>Media</t>
  </si>
  <si>
    <t>VELOCITÀ MASSIMA ECONOMICA (VELOCITÀ CRITICA)</t>
  </si>
  <si>
    <t>Lungh. Gall.</t>
  </si>
  <si>
    <t>Coeff.</t>
  </si>
  <si>
    <t>VELOCITÀ</t>
  </si>
  <si>
    <t>Coefficiente</t>
  </si>
  <si>
    <t>dislocante</t>
  </si>
  <si>
    <t>Coeff. Utilizzo medio 0,75 (navigazione 0,7-0,8 - pesca 0,5-0,8)</t>
  </si>
  <si>
    <t>CONSUMO/h</t>
  </si>
  <si>
    <t>CONVERSIONE CILINDRATA</t>
  </si>
  <si>
    <t>CID</t>
  </si>
  <si>
    <t>CC</t>
  </si>
  <si>
    <t>small block</t>
  </si>
  <si>
    <t>big block</t>
  </si>
  <si>
    <t>&gt; 400cid</t>
  </si>
  <si>
    <t>&lt; 400cid</t>
  </si>
  <si>
    <t>8V</t>
  </si>
  <si>
    <t>HP</t>
  </si>
  <si>
    <t>KW</t>
  </si>
  <si>
    <t>Il coefficiente corrisponde alla percentuale di cavalli in rapporto alla potenza massima utilizzati a regime, si rilevano dalle curve di potenza del motore.</t>
  </si>
  <si>
    <t>5,4 planante</t>
  </si>
  <si>
    <t>CONVERSIONI</t>
  </si>
  <si>
    <t>6600 cc</t>
  </si>
  <si>
    <t>CALCOLO DELLA VELOCITÀ TEORICA</t>
  </si>
  <si>
    <t>giri motore</t>
  </si>
  <si>
    <t>passo elica</t>
  </si>
  <si>
    <t>riduzione</t>
  </si>
  <si>
    <t>VEL. Teorica</t>
  </si>
  <si>
    <t>VEL. Regressa</t>
  </si>
  <si>
    <t>CALCOLO DELLA REGRESSIONE</t>
  </si>
  <si>
    <t>VEL. Reale</t>
  </si>
  <si>
    <t>regresso</t>
  </si>
  <si>
    <t>tipico MAX/Rpm</t>
  </si>
  <si>
    <t>tipico DISLOCAMENTO</t>
  </si>
  <si>
    <t>tipico CROCIERA</t>
  </si>
  <si>
    <t>10% o meno</t>
  </si>
  <si>
    <t>30% e oltre</t>
  </si>
  <si>
    <t>tra 10 e 20%</t>
  </si>
  <si>
    <t>Volt</t>
  </si>
  <si>
    <t>Watt</t>
  </si>
  <si>
    <t>Ampere</t>
  </si>
  <si>
    <t>modificabile</t>
  </si>
  <si>
    <t>CALCOLI POTENZA/CORRENTE</t>
  </si>
  <si>
    <t>resistività del rame</t>
  </si>
  <si>
    <t>volt</t>
  </si>
  <si>
    <t>corrente assorbita (A)</t>
  </si>
  <si>
    <t>W tot.</t>
  </si>
  <si>
    <t>sezione filo (mmq)</t>
  </si>
  <si>
    <t>resistenza del filo</t>
  </si>
  <si>
    <t>caduta di tensione</t>
  </si>
  <si>
    <t>CALCOLO SEZIONE CAVI ELETTRICI</t>
  </si>
  <si>
    <t>W</t>
  </si>
  <si>
    <t>A</t>
  </si>
  <si>
    <t>A tot.</t>
  </si>
  <si>
    <t>UTENZE</t>
  </si>
  <si>
    <t>lunghezza filo (m)*</t>
  </si>
  <si>
    <t>In Watt</t>
  </si>
  <si>
    <t>In Ampere</t>
  </si>
  <si>
    <t>voltaggio all'utenza **</t>
  </si>
  <si>
    <r>
      <t>*   T</t>
    </r>
    <r>
      <rPr>
        <sz val="11"/>
        <color theme="1"/>
        <rFont val="Calibri (Corpo)"/>
      </rPr>
      <t>iene presente sia il negativo che il positivo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</t>
    </r>
    <r>
      <rPr>
        <sz val="11"/>
        <color theme="1"/>
        <rFont val="Calibri (Corpo)"/>
      </rPr>
      <t>**   Si faccia riferimento alla tensione minima di alimentazione dell'utenza rilevabile dalla documentazione della stessa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</si>
</sst>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"/>
  </numFmts>
  <fonts count="1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346399"/>
      <name val="Helvetica Neue"/>
      <family val="2"/>
    </font>
    <font>
      <sz val="14"/>
      <color rgb="FF4A4A4A"/>
      <name val="Arial"/>
      <family val="2"/>
    </font>
    <font>
      <sz val="14"/>
      <color rgb="FF4A4A4A"/>
      <name val="Arial"/>
      <family val="2"/>
    </font>
    <font>
      <b/>
      <sz val="12"/>
      <color rgb="FFFF0000"/>
      <name val="Calibri"/>
      <family val="2"/>
      <scheme val="minor"/>
    </font>
    <font>
      <sz val="11"/>
      <color theme="1"/>
      <name val="Calibri (Corpo)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CFFA6"/>
        <bgColor indexed="64"/>
      </patternFill>
    </fill>
    <fill>
      <patternFill patternType="solid">
        <fgColor rgb="FFFCEC9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right" vertical="center"/>
    </xf>
    <xf numFmtId="1" fontId="0" fillId="2" borderId="0" xfId="0" applyNumberForma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1" fontId="1" fillId="4" borderId="0" xfId="0" applyNumberFormat="1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1" fontId="1" fillId="6" borderId="0" xfId="0" applyNumberFormat="1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2" fontId="0" fillId="9" borderId="2" xfId="0" applyNumberForma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1" fontId="1" fillId="6" borderId="3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0" fillId="8" borderId="2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3" xfId="0" applyFill="1" applyBorder="1" applyAlignment="1">
      <alignment vertical="center"/>
    </xf>
    <xf numFmtId="0" fontId="0" fillId="6" borderId="0" xfId="0" applyFill="1" applyAlignment="1">
      <alignment vertical="center"/>
    </xf>
    <xf numFmtId="0" fontId="0" fillId="6" borderId="3" xfId="0" applyFill="1" applyBorder="1" applyAlignment="1">
      <alignment vertical="center"/>
    </xf>
    <xf numFmtId="0" fontId="6" fillId="0" borderId="0" xfId="0" applyFont="1"/>
    <xf numFmtId="0" fontId="0" fillId="10" borderId="0" xfId="0" applyFill="1" applyAlignment="1">
      <alignment vertical="center"/>
    </xf>
    <xf numFmtId="0" fontId="7" fillId="0" borderId="0" xfId="0" applyFont="1"/>
    <xf numFmtId="0" fontId="8" fillId="0" borderId="0" xfId="0" applyFont="1"/>
    <xf numFmtId="0" fontId="0" fillId="11" borderId="0" xfId="0" applyFill="1" applyAlignment="1">
      <alignment vertical="center"/>
    </xf>
    <xf numFmtId="0" fontId="0" fillId="11" borderId="1" xfId="0" applyFill="1" applyBorder="1" applyAlignment="1">
      <alignment vertical="center"/>
    </xf>
    <xf numFmtId="0" fontId="0" fillId="11" borderId="1" xfId="0" applyFont="1" applyFill="1" applyBorder="1" applyAlignment="1">
      <alignment horizontal="left" vertical="center"/>
    </xf>
    <xf numFmtId="2" fontId="1" fillId="11" borderId="0" xfId="0" applyNumberFormat="1" applyFont="1" applyFill="1" applyAlignment="1">
      <alignment horizontal="right" vertical="center"/>
    </xf>
    <xf numFmtId="2" fontId="0" fillId="12" borderId="0" xfId="0" applyNumberFormat="1" applyFill="1" applyAlignment="1">
      <alignment horizontal="right" vertical="center"/>
    </xf>
    <xf numFmtId="0" fontId="0" fillId="11" borderId="1" xfId="0" applyFill="1" applyBorder="1" applyAlignment="1">
      <alignment horizontal="left" vertical="center"/>
    </xf>
    <xf numFmtId="0" fontId="0" fillId="10" borderId="3" xfId="0" applyFill="1" applyBorder="1" applyAlignment="1">
      <alignment vertical="center"/>
    </xf>
    <xf numFmtId="2" fontId="0" fillId="12" borderId="4" xfId="0" applyNumberFormat="1" applyFill="1" applyBorder="1" applyAlignment="1">
      <alignment horizontal="right" vertical="center"/>
    </xf>
    <xf numFmtId="2" fontId="1" fillId="11" borderId="4" xfId="0" applyNumberFormat="1" applyFont="1" applyFill="1" applyBorder="1" applyAlignment="1">
      <alignment horizontal="right" vertical="center"/>
    </xf>
    <xf numFmtId="0" fontId="0" fillId="11" borderId="4" xfId="0" applyFill="1" applyBorder="1" applyAlignment="1">
      <alignment horizontal="right" vertical="center"/>
    </xf>
    <xf numFmtId="0" fontId="1" fillId="0" borderId="0" xfId="0" applyFont="1"/>
    <xf numFmtId="2" fontId="0" fillId="3" borderId="2" xfId="0" applyNumberFormat="1" applyFill="1" applyBorder="1"/>
    <xf numFmtId="2" fontId="0" fillId="3" borderId="5" xfId="0" applyNumberFormat="1" applyFill="1" applyBorder="1"/>
    <xf numFmtId="2" fontId="0" fillId="0" borderId="6" xfId="0" applyNumberFormat="1" applyBorder="1"/>
    <xf numFmtId="0" fontId="0" fillId="0" borderId="1" xfId="0" applyBorder="1"/>
    <xf numFmtId="0" fontId="0" fillId="3" borderId="0" xfId="0" applyFill="1"/>
    <xf numFmtId="164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165" fontId="0" fillId="0" borderId="2" xfId="0" applyNumberFormat="1" applyBorder="1" applyAlignment="1">
      <alignment vertical="center"/>
    </xf>
    <xf numFmtId="2" fontId="0" fillId="3" borderId="8" xfId="0" applyNumberForma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/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3" borderId="4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0" fontId="0" fillId="0" borderId="0" xfId="0" applyFill="1"/>
    <xf numFmtId="0" fontId="9" fillId="3" borderId="2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5" fillId="2" borderId="3" xfId="0" applyFont="1" applyFill="1" applyBorder="1" applyAlignment="1">
      <alignment horizontal="left" vertical="center" wrapText="1"/>
    </xf>
    <xf numFmtId="0" fontId="1" fillId="11" borderId="1" xfId="0" applyFont="1" applyFill="1" applyBorder="1" applyAlignment="1">
      <alignment horizontal="left" vertical="center"/>
    </xf>
    <xf numFmtId="0" fontId="0" fillId="10" borderId="0" xfId="0" applyFill="1" applyAlignment="1">
      <alignment horizontal="left" vertical="center"/>
    </xf>
    <xf numFmtId="0" fontId="0" fillId="10" borderId="3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13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9" defaultPivotStyle="PivotStyleMedium7"/>
  <colors>
    <mruColors>
      <color rgb="FFFCEC9E"/>
      <color rgb="FFFCFF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1"/>
  <sheetViews>
    <sheetView tabSelected="1" workbookViewId="0">
      <selection activeCell="C67" sqref="C67"/>
    </sheetView>
  </sheetViews>
  <sheetFormatPr baseColWidth="10" defaultColWidth="10.83203125" defaultRowHeight="16"/>
  <cols>
    <col min="1" max="1" width="12.6640625" bestFit="1" customWidth="1"/>
    <col min="2" max="2" width="12" bestFit="1" customWidth="1"/>
    <col min="3" max="3" width="17" bestFit="1" customWidth="1"/>
    <col min="4" max="4" width="9.6640625" bestFit="1" customWidth="1"/>
    <col min="5" max="5" width="12.33203125" bestFit="1" customWidth="1"/>
    <col min="6" max="6" width="12.1640625" bestFit="1" customWidth="1"/>
  </cols>
  <sheetData>
    <row r="1" spans="1:6" ht="17">
      <c r="A1" s="70" t="s">
        <v>5</v>
      </c>
      <c r="B1" s="70"/>
      <c r="C1" s="70"/>
      <c r="D1" s="70"/>
      <c r="E1" s="70"/>
      <c r="F1" s="70"/>
    </row>
    <row r="2" spans="1:6">
      <c r="A2" s="23"/>
      <c r="B2" s="23"/>
      <c r="C2" s="23"/>
      <c r="D2" s="23"/>
      <c r="E2" s="23"/>
      <c r="F2" s="23"/>
    </row>
    <row r="3" spans="1:6">
      <c r="A3" s="1" t="s">
        <v>3</v>
      </c>
      <c r="B3" s="1" t="s">
        <v>2</v>
      </c>
      <c r="C3" s="1" t="s">
        <v>1</v>
      </c>
      <c r="D3" s="1" t="s">
        <v>0</v>
      </c>
      <c r="E3" s="1" t="s">
        <v>4</v>
      </c>
      <c r="F3" s="2" t="s">
        <v>27</v>
      </c>
    </row>
    <row r="4" spans="1:6">
      <c r="A4" s="18">
        <v>0.47</v>
      </c>
      <c r="B4" s="18">
        <v>0.72</v>
      </c>
      <c r="C4" s="18">
        <v>220</v>
      </c>
      <c r="D4" s="18">
        <v>1</v>
      </c>
      <c r="E4" s="18">
        <v>450</v>
      </c>
      <c r="F4" s="3">
        <f>A4*E4*(C4/B4)*D4*(1/1000)</f>
        <v>64.625</v>
      </c>
    </row>
    <row r="5" spans="1:6">
      <c r="A5" s="23"/>
      <c r="B5" s="23"/>
      <c r="C5" s="23"/>
      <c r="D5" s="23"/>
      <c r="E5" s="23"/>
      <c r="F5" s="4"/>
    </row>
    <row r="6" spans="1:6">
      <c r="A6" s="74" t="s">
        <v>11</v>
      </c>
      <c r="B6" s="74"/>
      <c r="C6" s="1" t="s">
        <v>12</v>
      </c>
      <c r="D6" s="72" t="s">
        <v>13</v>
      </c>
      <c r="E6" s="72"/>
      <c r="F6" s="1" t="s">
        <v>19</v>
      </c>
    </row>
    <row r="7" spans="1:6">
      <c r="A7" s="71" t="s">
        <v>6</v>
      </c>
      <c r="B7" s="71"/>
      <c r="C7" s="12">
        <v>0.72</v>
      </c>
      <c r="D7" s="73" t="s">
        <v>14</v>
      </c>
      <c r="E7" s="73"/>
      <c r="F7" s="5">
        <v>450</v>
      </c>
    </row>
    <row r="8" spans="1:6">
      <c r="A8" s="71" t="s">
        <v>7</v>
      </c>
      <c r="B8" s="71"/>
      <c r="C8" s="12">
        <v>0.72</v>
      </c>
      <c r="D8" s="73" t="s">
        <v>15</v>
      </c>
      <c r="E8" s="73"/>
      <c r="F8" s="5">
        <v>350</v>
      </c>
    </row>
    <row r="9" spans="1:6">
      <c r="A9" s="71" t="s">
        <v>8</v>
      </c>
      <c r="B9" s="71"/>
      <c r="C9" s="12">
        <v>0.72</v>
      </c>
      <c r="D9" s="73" t="s">
        <v>16</v>
      </c>
      <c r="E9" s="73"/>
      <c r="F9" s="5">
        <v>245</v>
      </c>
    </row>
    <row r="10" spans="1:6">
      <c r="A10" s="71" t="s">
        <v>9</v>
      </c>
      <c r="B10" s="71"/>
      <c r="C10" s="12">
        <v>0.84</v>
      </c>
      <c r="D10" s="73" t="s">
        <v>17</v>
      </c>
      <c r="E10" s="73"/>
      <c r="F10" s="5">
        <v>185</v>
      </c>
    </row>
    <row r="11" spans="1:6">
      <c r="A11" s="71" t="s">
        <v>10</v>
      </c>
      <c r="B11" s="71"/>
      <c r="C11" s="12">
        <v>0.84</v>
      </c>
      <c r="D11" s="73" t="s">
        <v>18</v>
      </c>
      <c r="E11" s="73"/>
      <c r="F11" s="5">
        <v>168</v>
      </c>
    </row>
    <row r="12" spans="1:6">
      <c r="A12" s="23"/>
      <c r="B12" s="23"/>
      <c r="C12" s="23"/>
      <c r="D12" s="23"/>
      <c r="E12" s="23"/>
      <c r="F12" s="23"/>
    </row>
    <row r="13" spans="1:6">
      <c r="A13" s="78" t="s">
        <v>26</v>
      </c>
      <c r="B13" s="78"/>
      <c r="C13" s="78"/>
      <c r="D13" s="78"/>
      <c r="E13" s="78"/>
      <c r="F13" s="78"/>
    </row>
    <row r="14" spans="1:6" ht="17" customHeight="1" thickBot="1">
      <c r="A14" s="79" t="s">
        <v>38</v>
      </c>
      <c r="B14" s="79"/>
      <c r="C14" s="79"/>
      <c r="D14" s="79"/>
      <c r="E14" s="79"/>
      <c r="F14" s="79"/>
    </row>
    <row r="15" spans="1:6" ht="17" thickBot="1">
      <c r="A15" s="79"/>
      <c r="B15" s="79"/>
      <c r="C15" s="79"/>
      <c r="D15" s="79"/>
      <c r="E15" s="79"/>
      <c r="F15" s="79"/>
    </row>
    <row r="16" spans="1:6">
      <c r="A16" s="24"/>
      <c r="B16" s="24"/>
      <c r="C16" s="24"/>
      <c r="D16" s="24"/>
      <c r="E16" s="24"/>
      <c r="F16" s="24"/>
    </row>
    <row r="17" spans="1:6" ht="17">
      <c r="A17" s="76" t="s">
        <v>20</v>
      </c>
      <c r="B17" s="76"/>
      <c r="C17" s="76"/>
      <c r="D17" s="76"/>
      <c r="E17" s="76"/>
      <c r="F17" s="76"/>
    </row>
    <row r="18" spans="1:6">
      <c r="A18" s="25"/>
      <c r="B18" s="25"/>
      <c r="C18" s="25"/>
      <c r="D18" s="25"/>
      <c r="E18" s="25"/>
      <c r="F18" s="25"/>
    </row>
    <row r="19" spans="1:6">
      <c r="A19" s="6" t="s">
        <v>21</v>
      </c>
      <c r="B19" s="6" t="s">
        <v>22</v>
      </c>
      <c r="C19" s="6" t="s">
        <v>23</v>
      </c>
      <c r="D19" s="25"/>
      <c r="E19" s="25"/>
      <c r="F19" s="25"/>
    </row>
    <row r="20" spans="1:6">
      <c r="A20" s="26">
        <v>6</v>
      </c>
      <c r="B20" s="26">
        <v>5.4</v>
      </c>
      <c r="C20" s="27">
        <f>B20*SQRT(A20)</f>
        <v>13.227244611029162</v>
      </c>
      <c r="D20" s="25"/>
      <c r="E20" s="25"/>
      <c r="F20" s="25"/>
    </row>
    <row r="21" spans="1:6">
      <c r="A21" s="25"/>
      <c r="B21" s="25"/>
      <c r="C21" s="25"/>
      <c r="D21" s="25"/>
      <c r="E21" s="25"/>
      <c r="F21" s="25"/>
    </row>
    <row r="22" spans="1:6">
      <c r="A22" s="25" t="s">
        <v>24</v>
      </c>
      <c r="B22" s="25"/>
      <c r="C22" s="25"/>
      <c r="D22" s="25"/>
      <c r="E22" s="25"/>
      <c r="F22" s="25"/>
    </row>
    <row r="23" spans="1:6" ht="17" thickBot="1">
      <c r="A23" s="28">
        <v>2.4</v>
      </c>
      <c r="B23" s="28" t="s">
        <v>25</v>
      </c>
      <c r="C23" s="28" t="s">
        <v>39</v>
      </c>
      <c r="D23" s="28"/>
      <c r="E23" s="28"/>
      <c r="F23" s="28"/>
    </row>
    <row r="24" spans="1:6">
      <c r="A24" s="24"/>
      <c r="B24" s="24"/>
      <c r="C24" s="24"/>
      <c r="D24" s="24"/>
      <c r="E24" s="24"/>
      <c r="F24" s="24"/>
    </row>
    <row r="25" spans="1:6">
      <c r="A25" s="77" t="s">
        <v>28</v>
      </c>
      <c r="B25" s="77"/>
      <c r="C25" s="77"/>
      <c r="D25" s="77"/>
      <c r="E25" s="77"/>
      <c r="F25" s="77"/>
    </row>
    <row r="26" spans="1:6">
      <c r="A26" s="29"/>
      <c r="B26" s="29"/>
      <c r="C26" s="29"/>
      <c r="D26" s="7"/>
      <c r="E26" s="29"/>
      <c r="F26" s="29"/>
    </row>
    <row r="27" spans="1:6">
      <c r="A27" s="8" t="s">
        <v>29</v>
      </c>
      <c r="B27" s="8" t="s">
        <v>30</v>
      </c>
      <c r="C27" s="29"/>
      <c r="D27" s="7" t="s">
        <v>35</v>
      </c>
      <c r="E27" s="29"/>
      <c r="F27" s="29"/>
    </row>
    <row r="28" spans="1:6">
      <c r="A28" s="11">
        <v>500</v>
      </c>
      <c r="B28" s="10">
        <f>A28/0.061024</f>
        <v>8193.4976402726788</v>
      </c>
      <c r="C28" s="29"/>
      <c r="D28" s="7" t="s">
        <v>31</v>
      </c>
      <c r="E28" s="9" t="s">
        <v>34</v>
      </c>
      <c r="F28" s="29"/>
    </row>
    <row r="29" spans="1:6">
      <c r="A29" s="29"/>
      <c r="B29" s="29"/>
      <c r="C29" s="29"/>
      <c r="D29" s="7" t="s">
        <v>32</v>
      </c>
      <c r="E29" s="9" t="s">
        <v>33</v>
      </c>
      <c r="F29" s="29" t="s">
        <v>41</v>
      </c>
    </row>
    <row r="30" spans="1:6">
      <c r="A30" s="8" t="s">
        <v>30</v>
      </c>
      <c r="B30" s="8" t="s">
        <v>29</v>
      </c>
      <c r="C30" s="29"/>
      <c r="D30" s="29"/>
      <c r="E30" s="29"/>
      <c r="F30" s="29"/>
    </row>
    <row r="31" spans="1:6" ht="17" thickBot="1">
      <c r="A31" s="19">
        <v>6000</v>
      </c>
      <c r="B31" s="20">
        <f>A31*0.061024</f>
        <v>366.14400000000001</v>
      </c>
      <c r="C31" s="30"/>
      <c r="D31" s="30"/>
      <c r="E31" s="30"/>
      <c r="F31" s="30"/>
    </row>
    <row r="32" spans="1:6">
      <c r="A32" s="24"/>
      <c r="B32" s="24"/>
      <c r="C32" s="24"/>
      <c r="D32" s="24"/>
      <c r="E32" s="24"/>
      <c r="F32" s="24"/>
    </row>
    <row r="33" spans="1:12">
      <c r="A33" s="75" t="s">
        <v>40</v>
      </c>
      <c r="B33" s="75"/>
      <c r="C33" s="75"/>
      <c r="D33" s="75"/>
      <c r="E33" s="75"/>
      <c r="F33" s="75"/>
    </row>
    <row r="34" spans="1:12">
      <c r="A34" s="31"/>
      <c r="B34" s="31"/>
      <c r="C34" s="31"/>
      <c r="D34" s="13"/>
      <c r="E34" s="31"/>
      <c r="F34" s="31"/>
    </row>
    <row r="35" spans="1:12">
      <c r="A35" s="14" t="s">
        <v>36</v>
      </c>
      <c r="B35" s="14" t="s">
        <v>37</v>
      </c>
      <c r="C35" s="31"/>
      <c r="D35" s="13"/>
      <c r="E35" s="15"/>
      <c r="F35" s="31"/>
    </row>
    <row r="36" spans="1:12">
      <c r="A36" s="17">
        <v>260</v>
      </c>
      <c r="B36" s="16">
        <f>A36/1.341</f>
        <v>193.88516032811336</v>
      </c>
      <c r="C36" s="31"/>
      <c r="D36" s="13"/>
      <c r="E36" s="15"/>
      <c r="F36" s="31"/>
    </row>
    <row r="37" spans="1:12">
      <c r="A37" s="31"/>
      <c r="B37" s="31"/>
      <c r="C37" s="31"/>
      <c r="D37" s="31"/>
      <c r="E37" s="31"/>
      <c r="F37" s="31"/>
    </row>
    <row r="38" spans="1:12">
      <c r="A38" s="14" t="s">
        <v>37</v>
      </c>
      <c r="B38" s="14" t="s">
        <v>36</v>
      </c>
      <c r="C38" s="31"/>
      <c r="D38" s="31"/>
      <c r="E38" s="31"/>
      <c r="F38" s="31"/>
    </row>
    <row r="39" spans="1:12" ht="17" thickBot="1">
      <c r="A39" s="21">
        <v>74</v>
      </c>
      <c r="B39" s="22">
        <f>A39*1.341</f>
        <v>99.233999999999995</v>
      </c>
      <c r="C39" s="32"/>
      <c r="D39" s="32"/>
      <c r="E39" s="32"/>
      <c r="F39" s="32"/>
    </row>
    <row r="40" spans="1:12">
      <c r="A40" s="24"/>
      <c r="B40" s="24"/>
      <c r="C40" s="24"/>
      <c r="D40" s="24"/>
      <c r="E40" s="24"/>
      <c r="F40" s="24"/>
    </row>
    <row r="41" spans="1:12">
      <c r="A41" s="80" t="s">
        <v>42</v>
      </c>
      <c r="B41" s="80"/>
      <c r="C41" s="80"/>
      <c r="D41" s="80"/>
      <c r="E41" s="80"/>
      <c r="F41" s="80"/>
    </row>
    <row r="42" spans="1:12">
      <c r="A42" s="37"/>
      <c r="B42" s="37"/>
      <c r="C42" s="37"/>
      <c r="D42" s="37"/>
      <c r="E42" s="37"/>
      <c r="F42" s="37"/>
    </row>
    <row r="43" spans="1:12" ht="15" customHeight="1">
      <c r="A43" s="38" t="s">
        <v>43</v>
      </c>
      <c r="B43" s="38" t="s">
        <v>45</v>
      </c>
      <c r="C43" s="38" t="s">
        <v>44</v>
      </c>
      <c r="D43" s="39" t="s">
        <v>50</v>
      </c>
      <c r="E43" s="38" t="s">
        <v>46</v>
      </c>
      <c r="F43" s="38" t="s">
        <v>47</v>
      </c>
      <c r="L43" s="33"/>
    </row>
    <row r="44" spans="1:12" ht="15" customHeight="1">
      <c r="A44" s="41">
        <v>3200</v>
      </c>
      <c r="B44" s="41">
        <v>1.62</v>
      </c>
      <c r="C44" s="41">
        <v>17</v>
      </c>
      <c r="D44" s="41">
        <v>13</v>
      </c>
      <c r="E44" s="40">
        <f>((A44/B44)*(C44/1215.2))</f>
        <v>27.633514576678937</v>
      </c>
      <c r="F44" s="40">
        <f>(((A44/B44)*(C44/1215.2))/100)*(100-D44)</f>
        <v>24.041157681710676</v>
      </c>
      <c r="L44" s="33"/>
    </row>
    <row r="45" spans="1:12">
      <c r="A45" s="37"/>
      <c r="B45" s="37"/>
      <c r="C45" s="37"/>
      <c r="D45" s="37"/>
      <c r="E45" s="37"/>
      <c r="F45" s="37"/>
    </row>
    <row r="46" spans="1:12" ht="15" customHeight="1">
      <c r="A46" s="80" t="s">
        <v>48</v>
      </c>
      <c r="B46" s="80"/>
      <c r="C46" s="80"/>
      <c r="D46" s="80"/>
      <c r="E46" s="80"/>
      <c r="F46" s="80"/>
      <c r="L46" s="35"/>
    </row>
    <row r="47" spans="1:12" ht="15" customHeight="1">
      <c r="A47" s="37"/>
      <c r="B47" s="37"/>
      <c r="C47" s="37"/>
      <c r="D47" s="37"/>
      <c r="E47" s="37"/>
      <c r="F47" s="37"/>
      <c r="L47" s="35"/>
    </row>
    <row r="48" spans="1:12" ht="15" customHeight="1">
      <c r="A48" s="42" t="s">
        <v>46</v>
      </c>
      <c r="B48" s="42" t="s">
        <v>49</v>
      </c>
      <c r="C48" s="42" t="s">
        <v>50</v>
      </c>
      <c r="D48" s="38"/>
      <c r="E48" s="38"/>
      <c r="F48" s="38"/>
      <c r="L48" s="35"/>
    </row>
    <row r="49" spans="1:12" ht="15" customHeight="1">
      <c r="A49" s="44">
        <v>27.63</v>
      </c>
      <c r="B49" s="44">
        <v>24</v>
      </c>
      <c r="C49" s="45">
        <f>((A49-B49)/A49)*100</f>
        <v>13.13789359391965</v>
      </c>
      <c r="D49" s="46"/>
      <c r="E49" s="46"/>
      <c r="F49" s="46"/>
      <c r="L49" s="35"/>
    </row>
    <row r="50" spans="1:12" ht="15" customHeight="1">
      <c r="A50" s="34"/>
      <c r="B50" s="34"/>
      <c r="C50" s="34"/>
      <c r="D50" s="34"/>
      <c r="E50" s="34"/>
      <c r="F50" s="34"/>
      <c r="L50" s="35"/>
    </row>
    <row r="51" spans="1:12" ht="15" customHeight="1">
      <c r="A51" s="81" t="s">
        <v>51</v>
      </c>
      <c r="B51" s="81"/>
      <c r="C51" s="34" t="s">
        <v>54</v>
      </c>
      <c r="D51" s="34"/>
      <c r="E51" s="34"/>
      <c r="F51" s="34"/>
      <c r="L51" s="35"/>
    </row>
    <row r="52" spans="1:12" ht="15" customHeight="1">
      <c r="A52" s="81" t="s">
        <v>52</v>
      </c>
      <c r="B52" s="81"/>
      <c r="C52" s="34" t="s">
        <v>55</v>
      </c>
      <c r="D52" s="34"/>
      <c r="E52" s="34"/>
      <c r="F52" s="34"/>
      <c r="L52" s="35"/>
    </row>
    <row r="53" spans="1:12" ht="15" customHeight="1" thickBot="1">
      <c r="A53" s="82" t="s">
        <v>53</v>
      </c>
      <c r="B53" s="82"/>
      <c r="C53" s="43" t="s">
        <v>56</v>
      </c>
      <c r="D53" s="43"/>
      <c r="E53" s="43"/>
      <c r="F53" s="43"/>
    </row>
    <row r="54" spans="1:12" ht="15" customHeight="1">
      <c r="A54" s="24"/>
      <c r="B54" s="24"/>
      <c r="C54" s="24"/>
      <c r="D54" s="24"/>
      <c r="E54" s="24"/>
      <c r="F54" s="24"/>
      <c r="L54" s="36"/>
    </row>
    <row r="55" spans="1:12" ht="15" customHeight="1">
      <c r="A55" s="24"/>
      <c r="B55" s="24"/>
      <c r="C55" s="24"/>
      <c r="D55" s="24"/>
      <c r="E55" s="24"/>
      <c r="F55" s="24"/>
      <c r="L55" s="35"/>
    </row>
    <row r="56" spans="1:12" ht="15" customHeight="1">
      <c r="A56" s="24"/>
      <c r="B56" s="24"/>
      <c r="C56" s="24"/>
      <c r="D56" s="24"/>
      <c r="E56" s="24"/>
      <c r="F56" s="24"/>
      <c r="L56" s="35"/>
    </row>
    <row r="57" spans="1:12" ht="15" customHeight="1">
      <c r="A57" s="24"/>
      <c r="B57" s="24"/>
      <c r="C57" s="24"/>
      <c r="D57" s="24"/>
      <c r="E57" s="24"/>
      <c r="F57" s="24"/>
      <c r="L57" s="35"/>
    </row>
    <row r="58" spans="1:12" ht="15" customHeight="1">
      <c r="A58" s="24"/>
      <c r="B58" s="24"/>
      <c r="C58" s="24"/>
      <c r="D58" s="24"/>
      <c r="E58" s="24"/>
      <c r="F58" s="24"/>
      <c r="L58" s="35"/>
    </row>
    <row r="59" spans="1:12" ht="15" customHeight="1">
      <c r="A59" s="24"/>
      <c r="B59" s="24"/>
      <c r="C59" s="24"/>
      <c r="D59" s="24"/>
      <c r="E59" s="24"/>
      <c r="F59" s="24"/>
      <c r="L59" s="35"/>
    </row>
    <row r="60" spans="1:12" ht="15" customHeight="1">
      <c r="A60" s="24"/>
      <c r="B60" s="24"/>
      <c r="C60" s="24"/>
      <c r="D60" s="24"/>
      <c r="E60" s="24"/>
      <c r="F60" s="24"/>
    </row>
    <row r="61" spans="1:12" ht="15" customHeight="1">
      <c r="A61" s="24"/>
      <c r="B61" s="24"/>
      <c r="C61" s="24"/>
      <c r="D61" s="24"/>
      <c r="E61" s="24"/>
      <c r="F61" s="24"/>
      <c r="L61" s="35"/>
    </row>
    <row r="62" spans="1:12" ht="15" customHeight="1">
      <c r="A62" s="24"/>
      <c r="B62" s="24"/>
      <c r="C62" s="24"/>
      <c r="D62" s="24"/>
      <c r="E62" s="24"/>
      <c r="F62" s="24"/>
      <c r="L62" s="35"/>
    </row>
    <row r="63" spans="1:12" ht="15" customHeight="1">
      <c r="A63" s="24"/>
      <c r="B63" s="24"/>
      <c r="C63" s="24"/>
      <c r="D63" s="24"/>
      <c r="E63" s="24"/>
      <c r="F63" s="24"/>
      <c r="L63" s="35"/>
    </row>
    <row r="64" spans="1:12" ht="15" customHeight="1">
      <c r="A64" s="24"/>
      <c r="B64" s="24"/>
      <c r="C64" s="24"/>
      <c r="D64" s="24"/>
      <c r="E64" s="24"/>
      <c r="F64" s="24"/>
      <c r="L64" s="35"/>
    </row>
    <row r="65" spans="1:6">
      <c r="A65" s="24"/>
      <c r="B65" s="24"/>
      <c r="C65" s="24"/>
      <c r="D65" s="24"/>
      <c r="E65" s="24"/>
      <c r="F65" s="24"/>
    </row>
    <row r="66" spans="1:6">
      <c r="A66" s="24"/>
      <c r="B66" s="24"/>
      <c r="C66" s="24"/>
      <c r="D66" s="24"/>
      <c r="E66" s="24"/>
      <c r="F66" s="24"/>
    </row>
    <row r="67" spans="1:6">
      <c r="A67" s="24"/>
      <c r="B67" s="24"/>
      <c r="C67" s="24"/>
      <c r="D67" s="24"/>
      <c r="E67" s="24"/>
      <c r="F67" s="24"/>
    </row>
    <row r="68" spans="1:6">
      <c r="A68" s="24"/>
      <c r="B68" s="24"/>
      <c r="C68" s="24"/>
      <c r="D68" s="24"/>
      <c r="E68" s="24"/>
      <c r="F68" s="24"/>
    </row>
    <row r="69" spans="1:6">
      <c r="A69" s="24"/>
      <c r="B69" s="24"/>
      <c r="C69" s="24"/>
      <c r="D69" s="24"/>
      <c r="E69" s="24"/>
      <c r="F69" s="24"/>
    </row>
    <row r="70" spans="1:6">
      <c r="A70" s="24"/>
      <c r="B70" s="24"/>
      <c r="C70" s="24"/>
      <c r="D70" s="24"/>
      <c r="E70" s="24"/>
      <c r="F70" s="24"/>
    </row>
    <row r="71" spans="1:6">
      <c r="A71" s="24"/>
      <c r="B71" s="24"/>
      <c r="C71" s="24"/>
      <c r="D71" s="24"/>
      <c r="E71" s="24"/>
      <c r="F71" s="24"/>
    </row>
    <row r="72" spans="1:6">
      <c r="A72" s="24"/>
      <c r="B72" s="24"/>
      <c r="C72" s="24"/>
      <c r="D72" s="24"/>
      <c r="E72" s="24"/>
      <c r="F72" s="24"/>
    </row>
    <row r="73" spans="1:6">
      <c r="A73" s="24"/>
      <c r="B73" s="24"/>
      <c r="C73" s="24"/>
      <c r="D73" s="24"/>
      <c r="E73" s="24"/>
      <c r="F73" s="24"/>
    </row>
    <row r="74" spans="1:6">
      <c r="A74" s="24"/>
      <c r="B74" s="24"/>
      <c r="C74" s="24"/>
      <c r="D74" s="24"/>
      <c r="E74" s="24"/>
      <c r="F74" s="24"/>
    </row>
    <row r="75" spans="1:6">
      <c r="A75" s="24"/>
      <c r="B75" s="24"/>
      <c r="C75" s="24"/>
      <c r="D75" s="24"/>
      <c r="E75" s="24"/>
      <c r="F75" s="24"/>
    </row>
    <row r="76" spans="1:6">
      <c r="A76" s="24"/>
      <c r="B76" s="24"/>
      <c r="C76" s="24"/>
      <c r="D76" s="24"/>
      <c r="E76" s="24"/>
      <c r="F76" s="24"/>
    </row>
    <row r="77" spans="1:6">
      <c r="A77" s="24"/>
      <c r="B77" s="24"/>
      <c r="C77" s="24"/>
      <c r="D77" s="24"/>
      <c r="E77" s="24"/>
      <c r="F77" s="24"/>
    </row>
    <row r="78" spans="1:6">
      <c r="A78" s="24"/>
      <c r="B78" s="24"/>
      <c r="C78" s="24"/>
      <c r="D78" s="24"/>
      <c r="E78" s="24"/>
      <c r="F78" s="24"/>
    </row>
    <row r="79" spans="1:6">
      <c r="A79" s="24"/>
      <c r="B79" s="24"/>
      <c r="C79" s="24"/>
      <c r="D79" s="24"/>
      <c r="E79" s="24"/>
      <c r="F79" s="24"/>
    </row>
    <row r="80" spans="1:6">
      <c r="A80" s="24"/>
      <c r="B80" s="24"/>
      <c r="C80" s="24"/>
      <c r="D80" s="24"/>
      <c r="E80" s="24"/>
      <c r="F80" s="24"/>
    </row>
    <row r="81" spans="1:6">
      <c r="A81" s="24"/>
      <c r="B81" s="24"/>
      <c r="C81" s="24"/>
      <c r="D81" s="24"/>
      <c r="E81" s="24"/>
      <c r="F81" s="24"/>
    </row>
  </sheetData>
  <mergeCells count="23">
    <mergeCell ref="A41:F41"/>
    <mergeCell ref="A46:F46"/>
    <mergeCell ref="A51:B51"/>
    <mergeCell ref="A52:B52"/>
    <mergeCell ref="A53:B53"/>
    <mergeCell ref="A33:F33"/>
    <mergeCell ref="A17:F17"/>
    <mergeCell ref="A25:F25"/>
    <mergeCell ref="A13:F13"/>
    <mergeCell ref="A14:F15"/>
    <mergeCell ref="A1:F1"/>
    <mergeCell ref="A8:B8"/>
    <mergeCell ref="A11:B11"/>
    <mergeCell ref="D6:E6"/>
    <mergeCell ref="D7:E7"/>
    <mergeCell ref="D8:E8"/>
    <mergeCell ref="D9:E9"/>
    <mergeCell ref="D10:E10"/>
    <mergeCell ref="D11:E11"/>
    <mergeCell ref="A6:B6"/>
    <mergeCell ref="A7:B7"/>
    <mergeCell ref="A9:B9"/>
    <mergeCell ref="A10:B10"/>
  </mergeCell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8F34A-5302-DA43-A963-CD7B6B8D9F2B}">
  <dimension ref="A1:K27"/>
  <sheetViews>
    <sheetView workbookViewId="0">
      <selection activeCell="H30" sqref="H30"/>
    </sheetView>
  </sheetViews>
  <sheetFormatPr baseColWidth="10" defaultRowHeight="16"/>
  <sheetData>
    <row r="1" spans="1:11" ht="17" thickBot="1">
      <c r="A1" s="85" t="s">
        <v>61</v>
      </c>
      <c r="B1" s="85"/>
      <c r="C1" s="85"/>
      <c r="D1" s="85"/>
      <c r="E1" s="85"/>
      <c r="F1" s="85"/>
      <c r="G1" s="85"/>
      <c r="H1" s="85"/>
      <c r="I1" s="85"/>
      <c r="J1" s="60"/>
      <c r="K1" s="60"/>
    </row>
    <row r="2" spans="1:11" ht="17" thickBot="1">
      <c r="A2" t="s">
        <v>57</v>
      </c>
      <c r="B2" t="s">
        <v>58</v>
      </c>
      <c r="C2" s="47" t="s">
        <v>59</v>
      </c>
      <c r="J2" s="61"/>
      <c r="K2" s="61"/>
    </row>
    <row r="3" spans="1:11" ht="17" thickBot="1">
      <c r="A3" s="48">
        <v>12</v>
      </c>
      <c r="B3" s="49">
        <v>12</v>
      </c>
      <c r="C3" s="50">
        <f>B3/A3</f>
        <v>1</v>
      </c>
      <c r="J3" s="61"/>
      <c r="K3" s="61"/>
    </row>
    <row r="4" spans="1:11">
      <c r="J4" s="61"/>
      <c r="K4" s="61"/>
    </row>
    <row r="5" spans="1:11" ht="17" thickBot="1">
      <c r="A5" t="s">
        <v>57</v>
      </c>
      <c r="B5" t="s">
        <v>59</v>
      </c>
      <c r="C5" s="47" t="s">
        <v>58</v>
      </c>
      <c r="J5" s="61"/>
      <c r="K5" s="61"/>
    </row>
    <row r="6" spans="1:11" ht="17" thickBot="1">
      <c r="A6" s="48">
        <v>12</v>
      </c>
      <c r="B6" s="49">
        <v>1</v>
      </c>
      <c r="C6" s="50">
        <f>B6*A6</f>
        <v>12</v>
      </c>
      <c r="J6" s="61"/>
      <c r="K6" s="61"/>
    </row>
    <row r="7" spans="1:11">
      <c r="A7" s="51"/>
      <c r="B7" s="51"/>
      <c r="C7" s="51"/>
      <c r="J7" s="61"/>
      <c r="K7" s="61"/>
    </row>
    <row r="8" spans="1:11">
      <c r="J8" s="61"/>
      <c r="K8" s="61"/>
    </row>
    <row r="9" spans="1:11">
      <c r="A9" s="52"/>
      <c r="B9" t="s">
        <v>60</v>
      </c>
      <c r="J9" s="61"/>
      <c r="K9" s="61"/>
    </row>
    <row r="10" spans="1:11">
      <c r="A10" s="51"/>
      <c r="B10" s="51"/>
      <c r="C10" s="51"/>
      <c r="D10" s="51"/>
      <c r="E10" s="51"/>
      <c r="F10" s="51"/>
      <c r="G10" s="51"/>
      <c r="H10" s="51"/>
      <c r="I10" s="51"/>
      <c r="J10" s="61"/>
      <c r="K10" s="61"/>
    </row>
    <row r="12" spans="1:11">
      <c r="A12" s="87" t="s">
        <v>69</v>
      </c>
      <c r="B12" s="87"/>
      <c r="C12" s="87"/>
      <c r="D12" s="87"/>
      <c r="E12" s="87"/>
      <c r="F12" s="87"/>
      <c r="G12" s="87"/>
      <c r="H12" s="87"/>
      <c r="I12" s="87"/>
    </row>
    <row r="13" spans="1:11">
      <c r="A13" s="83" t="s">
        <v>62</v>
      </c>
      <c r="B13" s="83"/>
      <c r="C13" s="53">
        <v>1.7240999999999999E-2</v>
      </c>
      <c r="D13" s="24"/>
      <c r="E13" s="86" t="s">
        <v>75</v>
      </c>
      <c r="F13" s="86"/>
      <c r="G13" s="88" t="s">
        <v>73</v>
      </c>
      <c r="H13" s="86" t="s">
        <v>76</v>
      </c>
      <c r="I13" s="86"/>
    </row>
    <row r="14" spans="1:11">
      <c r="A14" s="83" t="s">
        <v>63</v>
      </c>
      <c r="B14" s="83"/>
      <c r="C14" s="68">
        <v>12</v>
      </c>
      <c r="D14" s="24"/>
      <c r="E14" s="24" t="s">
        <v>70</v>
      </c>
      <c r="F14" s="66"/>
      <c r="G14" s="54"/>
      <c r="H14" s="24" t="s">
        <v>71</v>
      </c>
      <c r="I14" s="66"/>
    </row>
    <row r="15" spans="1:11">
      <c r="A15" s="83" t="s">
        <v>64</v>
      </c>
      <c r="B15" s="83"/>
      <c r="C15" s="55">
        <f>(F22/C14)+I22</f>
        <v>0</v>
      </c>
      <c r="D15" s="24"/>
      <c r="E15" s="24" t="s">
        <v>70</v>
      </c>
      <c r="F15" s="65"/>
      <c r="G15" s="24"/>
      <c r="H15" s="24" t="s">
        <v>71</v>
      </c>
      <c r="I15" s="65"/>
    </row>
    <row r="16" spans="1:11" ht="17" thickBot="1">
      <c r="A16" s="83" t="s">
        <v>74</v>
      </c>
      <c r="B16" s="83"/>
      <c r="C16" s="56">
        <v>3</v>
      </c>
      <c r="D16" s="24"/>
      <c r="E16" s="24" t="s">
        <v>70</v>
      </c>
      <c r="F16" s="65"/>
      <c r="G16" s="24"/>
      <c r="H16" s="24" t="s">
        <v>71</v>
      </c>
      <c r="I16" s="65"/>
    </row>
    <row r="17" spans="1:9" ht="17" thickBot="1">
      <c r="A17" s="83" t="s">
        <v>66</v>
      </c>
      <c r="B17" s="83"/>
      <c r="C17" s="57">
        <v>1.5</v>
      </c>
      <c r="D17" s="24"/>
      <c r="E17" s="24" t="s">
        <v>70</v>
      </c>
      <c r="F17" s="65"/>
      <c r="G17" s="24"/>
      <c r="H17" s="24" t="s">
        <v>71</v>
      </c>
      <c r="I17" s="65"/>
    </row>
    <row r="18" spans="1:9">
      <c r="A18" s="24"/>
      <c r="B18" s="24"/>
      <c r="C18" s="24"/>
      <c r="D18" s="24"/>
      <c r="E18" s="24" t="s">
        <v>70</v>
      </c>
      <c r="F18" s="65"/>
      <c r="G18" s="24"/>
      <c r="H18" s="24" t="s">
        <v>71</v>
      </c>
      <c r="I18" s="65"/>
    </row>
    <row r="19" spans="1:9">
      <c r="A19" s="83" t="s">
        <v>67</v>
      </c>
      <c r="B19" s="83"/>
      <c r="C19" s="24">
        <f>(C13*(C16*2)/C17)</f>
        <v>6.8963999999999998E-2</v>
      </c>
      <c r="D19" s="24"/>
      <c r="E19" s="62" t="s">
        <v>70</v>
      </c>
      <c r="F19" s="65"/>
      <c r="G19" s="24"/>
      <c r="H19" s="62" t="s">
        <v>71</v>
      </c>
      <c r="I19" s="65"/>
    </row>
    <row r="20" spans="1:9">
      <c r="A20" s="83" t="s">
        <v>68</v>
      </c>
      <c r="B20" s="83"/>
      <c r="C20" s="24">
        <f>C14-C22</f>
        <v>0</v>
      </c>
      <c r="D20" s="24"/>
      <c r="E20" s="62" t="s">
        <v>70</v>
      </c>
      <c r="F20" s="65"/>
      <c r="G20" s="24"/>
      <c r="H20" s="62" t="s">
        <v>71</v>
      </c>
      <c r="I20" s="65"/>
    </row>
    <row r="21" spans="1:9" ht="17" thickBot="1">
      <c r="A21" s="24"/>
      <c r="B21" s="24"/>
      <c r="C21" s="24"/>
      <c r="D21" s="24"/>
      <c r="E21" s="64" t="s">
        <v>70</v>
      </c>
      <c r="F21" s="66"/>
      <c r="G21" s="24"/>
      <c r="H21" s="64" t="s">
        <v>71</v>
      </c>
      <c r="I21" s="66"/>
    </row>
    <row r="22" spans="1:9" ht="17" thickBot="1">
      <c r="A22" s="84" t="s">
        <v>77</v>
      </c>
      <c r="B22" s="84"/>
      <c r="C22" s="58">
        <f>C14-(C19*C15)</f>
        <v>12</v>
      </c>
      <c r="D22" s="24"/>
      <c r="E22" s="63" t="s">
        <v>65</v>
      </c>
      <c r="F22" s="69">
        <f>SUM(F14:F21)</f>
        <v>0</v>
      </c>
      <c r="G22" s="59"/>
      <c r="H22" s="63" t="s">
        <v>72</v>
      </c>
      <c r="I22" s="69">
        <f>SUM(I14:I21)</f>
        <v>0</v>
      </c>
    </row>
    <row r="23" spans="1:9">
      <c r="A23" s="24"/>
      <c r="B23" s="24"/>
      <c r="C23" s="24"/>
      <c r="D23" s="24"/>
      <c r="E23" s="24"/>
      <c r="F23" s="24"/>
      <c r="G23" s="24"/>
      <c r="H23" s="24"/>
      <c r="I23" s="24"/>
    </row>
    <row r="24" spans="1:9">
      <c r="A24" s="52"/>
      <c r="B24" t="s">
        <v>60</v>
      </c>
    </row>
    <row r="25" spans="1:9">
      <c r="A25" s="67"/>
    </row>
    <row r="26" spans="1:9">
      <c r="A26" s="89" t="s">
        <v>78</v>
      </c>
      <c r="B26" s="89"/>
      <c r="C26" s="89"/>
      <c r="D26" s="89"/>
      <c r="E26" s="89"/>
      <c r="F26" s="89"/>
      <c r="G26" s="89"/>
      <c r="H26" s="89"/>
      <c r="I26" s="89"/>
    </row>
    <row r="27" spans="1:9">
      <c r="A27" s="89"/>
      <c r="B27" s="89"/>
      <c r="C27" s="89"/>
      <c r="D27" s="89"/>
      <c r="E27" s="89"/>
      <c r="F27" s="89"/>
      <c r="G27" s="89"/>
      <c r="H27" s="89"/>
      <c r="I27" s="89"/>
    </row>
  </sheetData>
  <mergeCells count="13">
    <mergeCell ref="A15:B15"/>
    <mergeCell ref="A16:B16"/>
    <mergeCell ref="E13:F13"/>
    <mergeCell ref="H13:I13"/>
    <mergeCell ref="A26:I27"/>
    <mergeCell ref="A1:I1"/>
    <mergeCell ref="A12:I12"/>
    <mergeCell ref="A13:B13"/>
    <mergeCell ref="A14:B14"/>
    <mergeCell ref="A17:B17"/>
    <mergeCell ref="A19:B19"/>
    <mergeCell ref="A20:B20"/>
    <mergeCell ref="A22:B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PROPULSIONE</vt:lpstr>
      <vt:lpstr>IMP. ELETTRICO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Gabriele Pelizzon</dc:creator>
  <cp:lastModifiedBy>Gabriele Pelizzon</cp:lastModifiedBy>
  <dcterms:created xsi:type="dcterms:W3CDTF">2017-08-11T08:38:06Z</dcterms:created>
  <dcterms:modified xsi:type="dcterms:W3CDTF">2020-05-15T09:11:28Z</dcterms:modified>
</cp:coreProperties>
</file>